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ego\Desktop\Piano Salute Mentale 2022\PAP Deliberato maggio\"/>
    </mc:Choice>
  </mc:AlternateContent>
  <bookViews>
    <workbookView xWindow="0" yWindow="0" windowWidth="20430" windowHeight="7380" activeTab="2"/>
  </bookViews>
  <sheets>
    <sheet name="BUDGET" sheetId="1" r:id="rId1"/>
    <sheet name="CAPILLARIZZAZIONE" sheetId="3" r:id="rId2"/>
    <sheet name="ADULTI" sheetId="2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2" l="1"/>
  <c r="C14" i="2" l="1"/>
  <c r="H2" i="3" l="1"/>
  <c r="I2" i="3" s="1"/>
  <c r="H3" i="3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J28" i="3" s="1"/>
  <c r="K28" i="3" s="1"/>
  <c r="F4" i="2"/>
  <c r="F5" i="2"/>
  <c r="F6" i="2"/>
  <c r="F7" i="2"/>
  <c r="F8" i="2"/>
  <c r="F9" i="2"/>
  <c r="F10" i="2"/>
  <c r="F11" i="2"/>
  <c r="F12" i="2"/>
  <c r="F13" i="2"/>
  <c r="F14" i="2"/>
  <c r="F3" i="2"/>
  <c r="F2" i="2"/>
  <c r="C4" i="2"/>
  <c r="C5" i="2"/>
  <c r="C6" i="2"/>
  <c r="C7" i="2"/>
  <c r="C8" i="2"/>
  <c r="C9" i="2"/>
  <c r="C10" i="2"/>
  <c r="C11" i="2"/>
  <c r="C12" i="2"/>
  <c r="C13" i="2"/>
  <c r="C3" i="2"/>
  <c r="C2" i="2"/>
  <c r="D1" i="3"/>
  <c r="C1" i="3"/>
  <c r="B1" i="3"/>
  <c r="A1" i="3"/>
  <c r="C6" i="1"/>
  <c r="G5" i="2" s="1"/>
  <c r="C7" i="1"/>
  <c r="C5" i="1"/>
  <c r="J17" i="3" l="1"/>
  <c r="J12" i="3"/>
  <c r="J7" i="3"/>
  <c r="K7" i="3" s="1"/>
  <c r="J23" i="3"/>
  <c r="K23" i="3" s="1"/>
  <c r="D2" i="2"/>
  <c r="D11" i="2"/>
  <c r="D7" i="2"/>
  <c r="D14" i="2"/>
  <c r="D3" i="2"/>
  <c r="D10" i="2"/>
  <c r="D6" i="2"/>
  <c r="G12" i="2"/>
  <c r="D13" i="2"/>
  <c r="D9" i="2"/>
  <c r="D5" i="2"/>
  <c r="G8" i="2"/>
  <c r="J26" i="3"/>
  <c r="K26" i="3" s="1"/>
  <c r="D12" i="2"/>
  <c r="D8" i="2"/>
  <c r="D4" i="2"/>
  <c r="G4" i="2"/>
  <c r="G3" i="2"/>
  <c r="G11" i="2"/>
  <c r="G7" i="2"/>
  <c r="G2" i="2"/>
  <c r="G14" i="2"/>
  <c r="G10" i="2"/>
  <c r="G6" i="2"/>
  <c r="G13" i="2"/>
  <c r="G9" i="2"/>
  <c r="J27" i="3"/>
  <c r="J21" i="3"/>
  <c r="J16" i="3"/>
  <c r="K16" i="3" s="1"/>
  <c r="J11" i="3"/>
  <c r="J5" i="3"/>
  <c r="J25" i="3"/>
  <c r="K25" i="3" s="1"/>
  <c r="J20" i="3"/>
  <c r="J15" i="3"/>
  <c r="K15" i="3" s="1"/>
  <c r="J9" i="3"/>
  <c r="K9" i="3" s="1"/>
  <c r="J4" i="3"/>
  <c r="K4" i="3" s="1"/>
  <c r="J22" i="3"/>
  <c r="J18" i="3"/>
  <c r="J14" i="3"/>
  <c r="J10" i="3"/>
  <c r="K10" i="3" s="1"/>
  <c r="J6" i="3"/>
  <c r="K6" i="3" s="1"/>
  <c r="J2" i="3"/>
  <c r="H2" i="2" s="1"/>
  <c r="J24" i="3"/>
  <c r="K24" i="3" s="1"/>
  <c r="J19" i="3"/>
  <c r="J13" i="3"/>
  <c r="K13" i="3" s="1"/>
  <c r="J8" i="3"/>
  <c r="K8" i="3" s="1"/>
  <c r="J3" i="3"/>
  <c r="H3" i="2" s="1"/>
  <c r="I3" i="2" s="1"/>
  <c r="K21" i="3" l="1"/>
  <c r="H12" i="2"/>
  <c r="I12" i="2" s="1"/>
  <c r="J12" i="2" s="1"/>
  <c r="L12" i="2" s="1"/>
  <c r="K19" i="3"/>
  <c r="H10" i="2"/>
  <c r="I10" i="2" s="1"/>
  <c r="J10" i="2" s="1"/>
  <c r="L10" i="2" s="1"/>
  <c r="K27" i="3"/>
  <c r="H14" i="2"/>
  <c r="I14" i="2" s="1"/>
  <c r="K18" i="3"/>
  <c r="H9" i="2"/>
  <c r="I9" i="2" s="1"/>
  <c r="J9" i="2" s="1"/>
  <c r="L9" i="2" s="1"/>
  <c r="K11" i="3"/>
  <c r="H5" i="2"/>
  <c r="I5" i="2" s="1"/>
  <c r="J5" i="2" s="1"/>
  <c r="L5" i="2" s="1"/>
  <c r="J14" i="2"/>
  <c r="L14" i="2" s="1"/>
  <c r="J3" i="2"/>
  <c r="L3" i="2" s="1"/>
  <c r="K12" i="3"/>
  <c r="H6" i="2"/>
  <c r="I6" i="2" s="1"/>
  <c r="J6" i="2" s="1"/>
  <c r="L6" i="2" s="1"/>
  <c r="K14" i="3"/>
  <c r="H7" i="2"/>
  <c r="I7" i="2" s="1"/>
  <c r="J7" i="2" s="1"/>
  <c r="K5" i="3"/>
  <c r="H4" i="2"/>
  <c r="I4" i="2" s="1"/>
  <c r="J4" i="2" s="1"/>
  <c r="L4" i="2" s="1"/>
  <c r="K22" i="3"/>
  <c r="H13" i="2"/>
  <c r="I13" i="2" s="1"/>
  <c r="J13" i="2" s="1"/>
  <c r="L13" i="2" s="1"/>
  <c r="K20" i="3"/>
  <c r="H11" i="2"/>
  <c r="I11" i="2" s="1"/>
  <c r="J11" i="2" s="1"/>
  <c r="L11" i="2" s="1"/>
  <c r="K17" i="3"/>
  <c r="H8" i="2"/>
  <c r="I8" i="2" s="1"/>
  <c r="J8" i="2" s="1"/>
  <c r="L8" i="2" s="1"/>
  <c r="I2" i="2"/>
  <c r="J2" i="2" s="1"/>
  <c r="L2" i="2" s="1"/>
  <c r="K2" i="3"/>
  <c r="K3" i="3"/>
</calcChain>
</file>

<file path=xl/sharedStrings.xml><?xml version="1.0" encoding="utf-8"?>
<sst xmlns="http://schemas.openxmlformats.org/spreadsheetml/2006/main" count="147" uniqueCount="64">
  <si>
    <t>BUDGET</t>
  </si>
  <si>
    <t>CRITERI</t>
  </si>
  <si>
    <t>FATTURATO</t>
  </si>
  <si>
    <t>CAPACITA'</t>
  </si>
  <si>
    <t>CAPILLARIZZAZIONE</t>
  </si>
  <si>
    <t>%</t>
  </si>
  <si>
    <t>ENTE GIURIDICO</t>
  </si>
  <si>
    <t>FATTURATO MEDIO</t>
  </si>
  <si>
    <t>% FATTURATO</t>
  </si>
  <si>
    <t>% CAPACITA'</t>
  </si>
  <si>
    <t>BUDGET CAPACITA'</t>
  </si>
  <si>
    <t>SASSARI</t>
  </si>
  <si>
    <t>CAGLIARI</t>
  </si>
  <si>
    <t>INDICE ABITANTI</t>
  </si>
  <si>
    <t>STRUTTURE STESSO LIVELLO NELL'ASSL</t>
  </si>
  <si>
    <t>STRUTTURE STESSO LIVELLO SARDEGNA</t>
  </si>
  <si>
    <t>INDICE PRESENZA</t>
  </si>
  <si>
    <t>MEDIA INDICI</t>
  </si>
  <si>
    <t>% INDICI</t>
  </si>
  <si>
    <t>BUDGET CAPILLARIZZAZIONE</t>
  </si>
  <si>
    <t>% CAPILLARIZZAZIONE</t>
  </si>
  <si>
    <t>BUDGET ADULTI</t>
  </si>
  <si>
    <t>ASSOCIAZIONE CASA EMMAUS IMPRESA SOCIALE ADULTI</t>
  </si>
  <si>
    <t>CENTRO D'ASCOLTO MADONNA DEL ROSARIO</t>
  </si>
  <si>
    <t>ANTES SOC. COOP. A R.L.</t>
  </si>
  <si>
    <t>APPRODI SOCIETA COOPERATIVA SOCIALE</t>
  </si>
  <si>
    <t>CODESS SOCIALE SOCIETA' COOPERATIVA SOCIALE ONLUS</t>
  </si>
  <si>
    <t>COOPERATIVA SOCIALE CTR - COMUNICAZIONE TERRITORIO RELAZIONI - ONLUS</t>
  </si>
  <si>
    <t>RESIDENZA SMERALDO S.R.L. - GRUPPO IPPOCRATE</t>
  </si>
  <si>
    <t>RESIDENZA TURCHESE S.R.L. - GRUPPO IPPOCRATE</t>
  </si>
  <si>
    <t>COOPERATIVA SOCIALE L'ARCA</t>
  </si>
  <si>
    <t>COOPERATIVA SOCIALE A.R.L. PROGETTO UOMO</t>
  </si>
  <si>
    <t>SONTSE - SOCIETA' COOPERATIVA SOCIALE</t>
  </si>
  <si>
    <t>VILLA SAN GIUSEPPE S.R.L.</t>
  </si>
  <si>
    <t>PROMOZIONE SOCIETA' COOPERATIVA SOCIALE</t>
  </si>
  <si>
    <t>CARBONIA</t>
  </si>
  <si>
    <t>CASA EMMAUS - Via Sant'Antonio</t>
  </si>
  <si>
    <t>SRP3</t>
  </si>
  <si>
    <t>SANLURI</t>
  </si>
  <si>
    <t>CENTRO D'ASCOLTO MADONNA DL ROSARIO COMUNITA' BETANIA</t>
  </si>
  <si>
    <t>SRPAI (SRP1)</t>
  </si>
  <si>
    <t>CENTRO D'ASCOLTO MADONNA DL ROSARIO COMUNITA' SAN MICHELE</t>
  </si>
  <si>
    <t>SRPAE (SRP2)</t>
  </si>
  <si>
    <t>LANUSEI</t>
  </si>
  <si>
    <t>ANTES - In cima (Ussassai)</t>
  </si>
  <si>
    <t>ANTES - Ahora (Arzana)</t>
  </si>
  <si>
    <t xml:space="preserve">ANTES - STRUTTURA 2 AHORA - S.P. 23 ARZANA </t>
  </si>
  <si>
    <t>ANTES - ANDALA (Gairo)</t>
  </si>
  <si>
    <t>NUORO</t>
  </si>
  <si>
    <t xml:space="preserve">APPRODI </t>
  </si>
  <si>
    <t>CODESS SOCIALE</t>
  </si>
  <si>
    <t>COOP. SOCIALE CTR ONLUS - Assemini</t>
  </si>
  <si>
    <t>ORISTANO</t>
  </si>
  <si>
    <t>COOP. SOCIALE CTR ONLUS - Santa Giusta SX</t>
  </si>
  <si>
    <t>COOP. SOCIALE CTR ONLUS - Santa Giusta DX</t>
  </si>
  <si>
    <t xml:space="preserve">Residenza Smeraldo </t>
  </si>
  <si>
    <t xml:space="preserve">Residenza Turchese </t>
  </si>
  <si>
    <t>COMUNITA' SANTA CATERINA - L'ARCA</t>
  </si>
  <si>
    <t xml:space="preserve">PROGETTO UOMO </t>
  </si>
  <si>
    <t xml:space="preserve">SONTSE  </t>
  </si>
  <si>
    <t xml:space="preserve">CASA SABINA </t>
  </si>
  <si>
    <t>TETTO 2021</t>
  </si>
  <si>
    <t>BUDGET 2022 PROVVISORIO</t>
  </si>
  <si>
    <t>BUDGET RIEQUILIBRATO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</si>
</sst>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1" xfId="1" applyFont="1" applyBorder="1"/>
    <xf numFmtId="0" fontId="2" fillId="0" borderId="1" xfId="0" applyFont="1" applyBorder="1"/>
    <xf numFmtId="0" fontId="0" fillId="0" borderId="1" xfId="0" applyBorder="1"/>
    <xf numFmtId="9" fontId="0" fillId="0" borderId="1" xfId="2" applyFont="1" applyBorder="1"/>
    <xf numFmtId="43" fontId="0" fillId="0" borderId="1" xfId="0" applyNumberFormat="1" applyBorder="1"/>
    <xf numFmtId="164" fontId="0" fillId="0" borderId="1" xfId="0" applyNumberFormat="1" applyBorder="1"/>
    <xf numFmtId="10" fontId="3" fillId="0" borderId="1" xfId="2" applyNumberFormat="1" applyFont="1" applyBorder="1"/>
    <xf numFmtId="0" fontId="2" fillId="0" borderId="1" xfId="0" applyFont="1" applyBorder="1" applyAlignment="1">
      <alignment wrapText="1"/>
    </xf>
    <xf numFmtId="10" fontId="0" fillId="0" borderId="1" xfId="2" applyNumberFormat="1" applyFont="1" applyBorder="1"/>
    <xf numFmtId="43" fontId="0" fillId="0" borderId="1" xfId="1" applyNumberFormat="1" applyFont="1" applyBorder="1"/>
    <xf numFmtId="0" fontId="2" fillId="0" borderId="1" xfId="0" applyFont="1" applyBorder="1" applyAlignment="1">
      <alignment horizontal="center"/>
    </xf>
    <xf numFmtId="43" fontId="0" fillId="0" borderId="0" xfId="0" applyNumberFormat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%20SALUTE%20MENTALE_PROVA%20DCA%20AUT%20202203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scod"/>
      <sheetName val="fatturato 2020"/>
      <sheetName val="fatturato 2021"/>
      <sheetName val="stime"/>
      <sheetName val="01 - FATTURATO"/>
      <sheetName val="02 - CAPACITA"/>
      <sheetName val="03_1 - CAPILLARIZZAZIONE"/>
      <sheetName val="03 - CAPILLARIZZAZIONE"/>
      <sheetName val="RESOCONTO STRUTTURE"/>
      <sheetName val="strutture"/>
      <sheetName val="Foglio2"/>
      <sheetName val="00 - BUDGET"/>
      <sheetName val="04 - TOTALE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ASSL</v>
          </cell>
          <cell r="B1" t="str">
            <v>Nome Struttura</v>
          </cell>
          <cell r="C1" t="str">
            <v>ENTE GIURIDICO</v>
          </cell>
          <cell r="D1" t="str">
            <v>livello contrattato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7" sqref="C7"/>
    </sheetView>
  </sheetViews>
  <sheetFormatPr defaultRowHeight="15" x14ac:dyDescent="0.25"/>
  <cols>
    <col min="1" max="1" width="18.85546875" bestFit="1" customWidth="1"/>
    <col min="2" max="2" width="15.7109375" bestFit="1" customWidth="1"/>
    <col min="3" max="3" width="24.85546875" customWidth="1"/>
  </cols>
  <sheetData>
    <row r="1" spans="1:3" x14ac:dyDescent="0.25">
      <c r="A1" s="2" t="s">
        <v>21</v>
      </c>
      <c r="B1" s="1">
        <v>10179457.110000001</v>
      </c>
    </row>
    <row r="4" spans="1:3" x14ac:dyDescent="0.25">
      <c r="A4" s="2" t="s">
        <v>1</v>
      </c>
      <c r="B4" s="2" t="s">
        <v>5</v>
      </c>
      <c r="C4" s="2" t="s">
        <v>0</v>
      </c>
    </row>
    <row r="5" spans="1:3" x14ac:dyDescent="0.25">
      <c r="A5" s="2" t="s">
        <v>2</v>
      </c>
      <c r="B5" s="4">
        <v>0.75</v>
      </c>
      <c r="C5" s="5">
        <f>B$1*B5</f>
        <v>7634592.8325000014</v>
      </c>
    </row>
    <row r="6" spans="1:3" x14ac:dyDescent="0.25">
      <c r="A6" s="2" t="s">
        <v>3</v>
      </c>
      <c r="B6" s="4">
        <v>0.2</v>
      </c>
      <c r="C6" s="5">
        <f t="shared" ref="C6:C7" si="0">B$1*B6</f>
        <v>2035891.4220000003</v>
      </c>
    </row>
    <row r="7" spans="1:3" x14ac:dyDescent="0.25">
      <c r="A7" s="2" t="s">
        <v>4</v>
      </c>
      <c r="B7" s="4">
        <v>0.05</v>
      </c>
      <c r="C7" s="5">
        <f t="shared" si="0"/>
        <v>508972.85550000006</v>
      </c>
    </row>
    <row r="8" spans="1:3" x14ac:dyDescent="0.25">
      <c r="C8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B1" workbookViewId="0">
      <selection activeCell="C12" sqref="C12"/>
    </sheetView>
  </sheetViews>
  <sheetFormatPr defaultRowHeight="15" x14ac:dyDescent="0.25"/>
  <cols>
    <col min="2" max="2" width="23.85546875" bestFit="1" customWidth="1"/>
    <col min="3" max="3" width="28.5703125" bestFit="1" customWidth="1"/>
    <col min="4" max="4" width="26.7109375" bestFit="1" customWidth="1"/>
    <col min="5" max="5" width="15.85546875" bestFit="1" customWidth="1"/>
    <col min="6" max="6" width="20.140625" customWidth="1"/>
    <col min="7" max="7" width="17.85546875" customWidth="1"/>
    <col min="8" max="8" width="14" customWidth="1"/>
    <col min="11" max="11" width="18.28515625" customWidth="1"/>
  </cols>
  <sheetData>
    <row r="1" spans="1:11" ht="45" x14ac:dyDescent="0.25">
      <c r="A1" s="2" t="str">
        <f>[1]strutture!A1</f>
        <v>ASSL</v>
      </c>
      <c r="B1" s="2" t="str">
        <f>[1]strutture!B1</f>
        <v>Nome Struttura</v>
      </c>
      <c r="C1" s="2" t="str">
        <f>[1]strutture!C1</f>
        <v>ENTE GIURIDICO</v>
      </c>
      <c r="D1" s="2" t="str">
        <f>[1]strutture!D1</f>
        <v>livello contrattato</v>
      </c>
      <c r="E1" s="2" t="s">
        <v>13</v>
      </c>
      <c r="F1" s="8" t="s">
        <v>14</v>
      </c>
      <c r="G1" s="8" t="s">
        <v>15</v>
      </c>
      <c r="H1" s="8" t="s">
        <v>16</v>
      </c>
      <c r="I1" s="8" t="s">
        <v>17</v>
      </c>
      <c r="J1" s="8" t="s">
        <v>18</v>
      </c>
      <c r="K1" s="8" t="s">
        <v>19</v>
      </c>
    </row>
    <row r="2" spans="1:11" ht="15.75" x14ac:dyDescent="0.25">
      <c r="A2" s="3" t="s">
        <v>35</v>
      </c>
      <c r="B2" s="3" t="s">
        <v>36</v>
      </c>
      <c r="C2" s="3" t="s">
        <v>22</v>
      </c>
      <c r="D2" s="3" t="s">
        <v>37</v>
      </c>
      <c r="E2" s="3">
        <v>7.5013647421077662E-2</v>
      </c>
      <c r="F2" s="3">
        <v>1</v>
      </c>
      <c r="G2" s="3">
        <v>2</v>
      </c>
      <c r="H2" s="3">
        <f t="shared" ref="H2:H28" si="0">IF(1-(F2/G2)=0,1,1-(F2/G2))</f>
        <v>0.5</v>
      </c>
      <c r="I2" s="6">
        <f t="shared" ref="I2:I28" si="1">AVERAGE(H2,E2)</f>
        <v>0.28750682371053882</v>
      </c>
      <c r="J2" s="7">
        <f t="shared" ref="J2:J28" si="2">I2/SUM(I$2:I$28)</f>
        <v>2.2997562521376008E-2</v>
      </c>
      <c r="K2" s="5">
        <f>BUDGET!C$7*J2</f>
        <v>11705.135066044528</v>
      </c>
    </row>
    <row r="3" spans="1:11" ht="15.75" x14ac:dyDescent="0.25">
      <c r="A3" s="3" t="s">
        <v>38</v>
      </c>
      <c r="B3" s="3" t="s">
        <v>39</v>
      </c>
      <c r="C3" s="3" t="s">
        <v>23</v>
      </c>
      <c r="D3" s="3" t="s">
        <v>40</v>
      </c>
      <c r="E3" s="3">
        <v>5.8665672144921778E-2</v>
      </c>
      <c r="F3" s="3">
        <v>1</v>
      </c>
      <c r="G3" s="3">
        <v>14</v>
      </c>
      <c r="H3" s="3">
        <f t="shared" si="0"/>
        <v>0.9285714285714286</v>
      </c>
      <c r="I3" s="6">
        <f t="shared" si="1"/>
        <v>0.4936185503581752</v>
      </c>
      <c r="J3" s="7">
        <f t="shared" si="2"/>
        <v>3.9484361891188764E-2</v>
      </c>
      <c r="K3" s="5">
        <f>BUDGET!C$7*J3</f>
        <v>20096.468419353729</v>
      </c>
    </row>
    <row r="4" spans="1:11" ht="15.75" x14ac:dyDescent="0.25">
      <c r="A4" s="3" t="s">
        <v>38</v>
      </c>
      <c r="B4" s="3" t="s">
        <v>41</v>
      </c>
      <c r="C4" s="3" t="s">
        <v>23</v>
      </c>
      <c r="D4" s="3" t="s">
        <v>42</v>
      </c>
      <c r="E4" s="3">
        <v>5.8665672144921778E-2</v>
      </c>
      <c r="F4" s="3">
        <v>1</v>
      </c>
      <c r="G4" s="3">
        <v>11</v>
      </c>
      <c r="H4" s="3">
        <f t="shared" si="0"/>
        <v>0.90909090909090906</v>
      </c>
      <c r="I4" s="6">
        <f t="shared" si="1"/>
        <v>0.48387829061791543</v>
      </c>
      <c r="J4" s="7">
        <f t="shared" si="2"/>
        <v>3.8705242183836738E-2</v>
      </c>
      <c r="K4" s="5">
        <f>BUDGET!C$7*J4</f>
        <v>19699.917637126444</v>
      </c>
    </row>
    <row r="5" spans="1:11" ht="15.75" x14ac:dyDescent="0.25">
      <c r="A5" s="3" t="s">
        <v>43</v>
      </c>
      <c r="B5" s="3" t="s">
        <v>44</v>
      </c>
      <c r="C5" s="3" t="s">
        <v>24</v>
      </c>
      <c r="D5" s="3" t="s">
        <v>42</v>
      </c>
      <c r="E5" s="3">
        <v>3.4520428365504348E-2</v>
      </c>
      <c r="F5" s="3">
        <v>3</v>
      </c>
      <c r="G5" s="3">
        <v>11</v>
      </c>
      <c r="H5" s="3">
        <f t="shared" si="0"/>
        <v>0.72727272727272729</v>
      </c>
      <c r="I5" s="6">
        <f t="shared" si="1"/>
        <v>0.38089657781911584</v>
      </c>
      <c r="J5" s="7">
        <f t="shared" si="2"/>
        <v>3.0467773771493217E-2</v>
      </c>
      <c r="K5" s="5">
        <f>BUDGET!C$7*J5</f>
        <v>15507.269817204909</v>
      </c>
    </row>
    <row r="6" spans="1:11" ht="15.75" x14ac:dyDescent="0.25">
      <c r="A6" s="3" t="s">
        <v>43</v>
      </c>
      <c r="B6" s="3" t="s">
        <v>45</v>
      </c>
      <c r="C6" s="3" t="s">
        <v>24</v>
      </c>
      <c r="D6" s="3" t="s">
        <v>40</v>
      </c>
      <c r="E6" s="3">
        <v>3.4520428365504348E-2</v>
      </c>
      <c r="F6" s="3">
        <v>3</v>
      </c>
      <c r="G6" s="3">
        <v>14</v>
      </c>
      <c r="H6" s="3">
        <f t="shared" si="0"/>
        <v>0.7857142857142857</v>
      </c>
      <c r="I6" s="6">
        <f t="shared" si="1"/>
        <v>0.41011735703989505</v>
      </c>
      <c r="J6" s="7">
        <f t="shared" si="2"/>
        <v>3.2805132893549291E-2</v>
      </c>
      <c r="K6" s="5">
        <f>BUDGET!C$7*J6</f>
        <v>16696.922163886764</v>
      </c>
    </row>
    <row r="7" spans="1:11" ht="15.75" x14ac:dyDescent="0.25">
      <c r="A7" s="3" t="s">
        <v>43</v>
      </c>
      <c r="B7" s="3" t="s">
        <v>46</v>
      </c>
      <c r="C7" s="3" t="s">
        <v>24</v>
      </c>
      <c r="D7" s="3" t="s">
        <v>40</v>
      </c>
      <c r="E7" s="3">
        <v>3.4520428365504348E-2</v>
      </c>
      <c r="F7" s="3">
        <v>3</v>
      </c>
      <c r="G7" s="3">
        <v>14</v>
      </c>
      <c r="H7" s="3">
        <f t="shared" si="0"/>
        <v>0.7857142857142857</v>
      </c>
      <c r="I7" s="6">
        <f t="shared" si="1"/>
        <v>0.41011735703989505</v>
      </c>
      <c r="J7" s="7">
        <f t="shared" si="2"/>
        <v>3.2805132893549291E-2</v>
      </c>
      <c r="K7" s="5">
        <f>BUDGET!C$7*J7</f>
        <v>16696.922163886764</v>
      </c>
    </row>
    <row r="8" spans="1:11" ht="15.75" x14ac:dyDescent="0.25">
      <c r="A8" s="3" t="s">
        <v>43</v>
      </c>
      <c r="B8" s="3" t="s">
        <v>46</v>
      </c>
      <c r="C8" s="3" t="s">
        <v>24</v>
      </c>
      <c r="D8" s="3" t="s">
        <v>42</v>
      </c>
      <c r="E8" s="3">
        <v>3.4520428365504348E-2</v>
      </c>
      <c r="F8" s="3">
        <v>3</v>
      </c>
      <c r="G8" s="3">
        <v>11</v>
      </c>
      <c r="H8" s="3">
        <f t="shared" si="0"/>
        <v>0.72727272727272729</v>
      </c>
      <c r="I8" s="6">
        <f t="shared" si="1"/>
        <v>0.38089657781911584</v>
      </c>
      <c r="J8" s="7">
        <f t="shared" si="2"/>
        <v>3.0467773771493217E-2</v>
      </c>
      <c r="K8" s="5">
        <f>BUDGET!C$7*J8</f>
        <v>15507.269817204909</v>
      </c>
    </row>
    <row r="9" spans="1:11" ht="15.75" x14ac:dyDescent="0.25">
      <c r="A9" s="3" t="s">
        <v>43</v>
      </c>
      <c r="B9" s="3" t="s">
        <v>47</v>
      </c>
      <c r="C9" s="3" t="s">
        <v>24</v>
      </c>
      <c r="D9" s="3" t="s">
        <v>40</v>
      </c>
      <c r="E9" s="3">
        <v>3.4520428365504348E-2</v>
      </c>
      <c r="F9" s="3">
        <v>3</v>
      </c>
      <c r="G9" s="3">
        <v>14</v>
      </c>
      <c r="H9" s="3">
        <f t="shared" si="0"/>
        <v>0.7857142857142857</v>
      </c>
      <c r="I9" s="6">
        <f t="shared" si="1"/>
        <v>0.41011735703989505</v>
      </c>
      <c r="J9" s="7">
        <f t="shared" si="2"/>
        <v>3.2805132893549291E-2</v>
      </c>
      <c r="K9" s="5">
        <f>BUDGET!C$7*J9</f>
        <v>16696.922163886764</v>
      </c>
    </row>
    <row r="10" spans="1:11" ht="15.75" x14ac:dyDescent="0.25">
      <c r="A10" s="3" t="s">
        <v>43</v>
      </c>
      <c r="B10" s="3" t="s">
        <v>47</v>
      </c>
      <c r="C10" s="3" t="s">
        <v>24</v>
      </c>
      <c r="D10" s="3" t="s">
        <v>42</v>
      </c>
      <c r="E10" s="3">
        <v>3.4520428365504348E-2</v>
      </c>
      <c r="F10" s="3">
        <v>3</v>
      </c>
      <c r="G10" s="3">
        <v>11</v>
      </c>
      <c r="H10" s="3">
        <f t="shared" si="0"/>
        <v>0.72727272727272729</v>
      </c>
      <c r="I10" s="6">
        <f t="shared" si="1"/>
        <v>0.38089657781911584</v>
      </c>
      <c r="J10" s="7">
        <f t="shared" si="2"/>
        <v>3.0467773771493217E-2</v>
      </c>
      <c r="K10" s="5">
        <f>BUDGET!C$7*J10</f>
        <v>15507.269817204909</v>
      </c>
    </row>
    <row r="11" spans="1:11" ht="15.75" x14ac:dyDescent="0.25">
      <c r="A11" s="3" t="s">
        <v>48</v>
      </c>
      <c r="B11" s="3" t="s">
        <v>49</v>
      </c>
      <c r="C11" s="3" t="s">
        <v>25</v>
      </c>
      <c r="D11" s="3" t="s">
        <v>40</v>
      </c>
      <c r="E11" s="3">
        <v>9.2982332564381862E-2</v>
      </c>
      <c r="F11" s="3">
        <v>1</v>
      </c>
      <c r="G11" s="3">
        <v>14</v>
      </c>
      <c r="H11" s="3">
        <f t="shared" si="0"/>
        <v>0.9285714285714286</v>
      </c>
      <c r="I11" s="6">
        <f t="shared" si="1"/>
        <v>0.51077688056790527</v>
      </c>
      <c r="J11" s="7">
        <f t="shared" si="2"/>
        <v>4.0856850260918606E-2</v>
      </c>
      <c r="K11" s="5">
        <f>BUDGET!C$7*J11</f>
        <v>20795.027744035666</v>
      </c>
    </row>
    <row r="12" spans="1:11" ht="15.75" x14ac:dyDescent="0.25">
      <c r="A12" s="3" t="s">
        <v>35</v>
      </c>
      <c r="B12" s="3" t="s">
        <v>50</v>
      </c>
      <c r="C12" s="3" t="s">
        <v>26</v>
      </c>
      <c r="D12" s="3" t="s">
        <v>40</v>
      </c>
      <c r="E12" s="3">
        <v>7.5013647421077662E-2</v>
      </c>
      <c r="F12" s="3">
        <v>1</v>
      </c>
      <c r="G12" s="3">
        <v>14</v>
      </c>
      <c r="H12" s="3">
        <f t="shared" si="0"/>
        <v>0.9285714285714286</v>
      </c>
      <c r="I12" s="6">
        <f t="shared" si="1"/>
        <v>0.50179253799625312</v>
      </c>
      <c r="J12" s="7">
        <f t="shared" si="2"/>
        <v>4.0138196083120539E-2</v>
      </c>
      <c r="K12" s="5">
        <f>BUDGET!C$7*J12</f>
        <v>20429.252275044779</v>
      </c>
    </row>
    <row r="13" spans="1:11" ht="15.75" x14ac:dyDescent="0.25">
      <c r="A13" s="3" t="s">
        <v>35</v>
      </c>
      <c r="B13" s="3" t="s">
        <v>50</v>
      </c>
      <c r="C13" s="3" t="s">
        <v>26</v>
      </c>
      <c r="D13" s="3" t="s">
        <v>42</v>
      </c>
      <c r="E13" s="3">
        <v>7.5013647421077662E-2</v>
      </c>
      <c r="F13" s="3">
        <v>1</v>
      </c>
      <c r="G13" s="3">
        <v>11</v>
      </c>
      <c r="H13" s="3">
        <f t="shared" si="0"/>
        <v>0.90909090909090906</v>
      </c>
      <c r="I13" s="6">
        <f t="shared" si="1"/>
        <v>0.49205227825599335</v>
      </c>
      <c r="J13" s="7">
        <f t="shared" si="2"/>
        <v>3.9359076375768513E-2</v>
      </c>
      <c r="K13" s="5">
        <f>BUDGET!C$7*J13</f>
        <v>20032.701492817494</v>
      </c>
    </row>
    <row r="14" spans="1:11" ht="15.75" x14ac:dyDescent="0.25">
      <c r="A14" s="3" t="s">
        <v>12</v>
      </c>
      <c r="B14" s="3" t="s">
        <v>51</v>
      </c>
      <c r="C14" s="3" t="s">
        <v>27</v>
      </c>
      <c r="D14" s="3" t="s">
        <v>40</v>
      </c>
      <c r="E14" s="3">
        <v>0.34287730402429117</v>
      </c>
      <c r="F14" s="3">
        <v>4</v>
      </c>
      <c r="G14" s="3">
        <v>14</v>
      </c>
      <c r="H14" s="3">
        <f t="shared" si="0"/>
        <v>0.7142857142857143</v>
      </c>
      <c r="I14" s="6">
        <f t="shared" si="1"/>
        <v>0.52858150915500279</v>
      </c>
      <c r="J14" s="7">
        <f t="shared" si="2"/>
        <v>4.2281035794385809E-2</v>
      </c>
      <c r="K14" s="5">
        <f>BUDGET!C$7*J14</f>
        <v>21519.89952176626</v>
      </c>
    </row>
    <row r="15" spans="1:11" ht="15.75" x14ac:dyDescent="0.25">
      <c r="A15" s="3" t="s">
        <v>52</v>
      </c>
      <c r="B15" s="3" t="s">
        <v>53</v>
      </c>
      <c r="C15" s="3" t="s">
        <v>27</v>
      </c>
      <c r="D15" s="3" t="s">
        <v>40</v>
      </c>
      <c r="E15" s="3">
        <v>9.6353308461904194E-2</v>
      </c>
      <c r="F15" s="3">
        <v>3</v>
      </c>
      <c r="G15" s="3">
        <v>14</v>
      </c>
      <c r="H15" s="3">
        <f t="shared" si="0"/>
        <v>0.7857142857142857</v>
      </c>
      <c r="I15" s="6">
        <f t="shared" si="1"/>
        <v>0.44103379708809493</v>
      </c>
      <c r="J15" s="7">
        <f t="shared" si="2"/>
        <v>3.5278127286415197E-2</v>
      </c>
      <c r="K15" s="5">
        <f>BUDGET!C$7*J15</f>
        <v>17955.609181659212</v>
      </c>
    </row>
    <row r="16" spans="1:11" ht="15.75" x14ac:dyDescent="0.25">
      <c r="A16" s="3" t="s">
        <v>52</v>
      </c>
      <c r="B16" s="3" t="s">
        <v>54</v>
      </c>
      <c r="C16" s="3" t="s">
        <v>27</v>
      </c>
      <c r="D16" s="3" t="s">
        <v>40</v>
      </c>
      <c r="E16" s="3">
        <v>9.6353308461904194E-2</v>
      </c>
      <c r="F16" s="3">
        <v>3</v>
      </c>
      <c r="G16" s="3">
        <v>14</v>
      </c>
      <c r="H16" s="3">
        <f t="shared" si="0"/>
        <v>0.7857142857142857</v>
      </c>
      <c r="I16" s="6">
        <f t="shared" si="1"/>
        <v>0.44103379708809493</v>
      </c>
      <c r="J16" s="7">
        <f t="shared" si="2"/>
        <v>3.5278127286415197E-2</v>
      </c>
      <c r="K16" s="5">
        <f>BUDGET!C$7*J16</f>
        <v>17955.609181659212</v>
      </c>
    </row>
    <row r="17" spans="1:11" ht="15.75" x14ac:dyDescent="0.25">
      <c r="A17" s="3" t="s">
        <v>12</v>
      </c>
      <c r="B17" s="3" t="s">
        <v>55</v>
      </c>
      <c r="C17" s="3" t="s">
        <v>28</v>
      </c>
      <c r="D17" s="3" t="s">
        <v>40</v>
      </c>
      <c r="E17" s="3">
        <v>0.34287730402429117</v>
      </c>
      <c r="F17" s="3">
        <v>4</v>
      </c>
      <c r="G17" s="3">
        <v>14</v>
      </c>
      <c r="H17" s="3">
        <f t="shared" si="0"/>
        <v>0.7142857142857143</v>
      </c>
      <c r="I17" s="6">
        <f t="shared" si="1"/>
        <v>0.52858150915500279</v>
      </c>
      <c r="J17" s="7">
        <f t="shared" si="2"/>
        <v>4.2281035794385809E-2</v>
      </c>
      <c r="K17" s="5">
        <f>BUDGET!C$7*J17</f>
        <v>21519.89952176626</v>
      </c>
    </row>
    <row r="18" spans="1:11" ht="15.75" x14ac:dyDescent="0.25">
      <c r="A18" s="3" t="s">
        <v>12</v>
      </c>
      <c r="B18" s="3" t="s">
        <v>56</v>
      </c>
      <c r="C18" s="3" t="s">
        <v>29</v>
      </c>
      <c r="D18" s="3" t="s">
        <v>40</v>
      </c>
      <c r="E18" s="3">
        <v>0.34287730402429117</v>
      </c>
      <c r="F18" s="3">
        <v>4</v>
      </c>
      <c r="G18" s="3">
        <v>14</v>
      </c>
      <c r="H18" s="3">
        <f t="shared" si="0"/>
        <v>0.7142857142857143</v>
      </c>
      <c r="I18" s="6">
        <f t="shared" si="1"/>
        <v>0.52858150915500279</v>
      </c>
      <c r="J18" s="7">
        <f t="shared" si="2"/>
        <v>4.2281035794385809E-2</v>
      </c>
      <c r="K18" s="5">
        <f>BUDGET!C$7*J18</f>
        <v>21519.89952176626</v>
      </c>
    </row>
    <row r="19" spans="1:11" ht="15.75" x14ac:dyDescent="0.25">
      <c r="A19" s="3" t="s">
        <v>52</v>
      </c>
      <c r="B19" s="3" t="s">
        <v>57</v>
      </c>
      <c r="C19" s="3" t="s">
        <v>30</v>
      </c>
      <c r="D19" s="3" t="s">
        <v>40</v>
      </c>
      <c r="E19" s="3">
        <v>9.6353308461904194E-2</v>
      </c>
      <c r="F19" s="3">
        <v>3</v>
      </c>
      <c r="G19" s="3">
        <v>14</v>
      </c>
      <c r="H19" s="3">
        <f t="shared" si="0"/>
        <v>0.7857142857142857</v>
      </c>
      <c r="I19" s="6">
        <f t="shared" si="1"/>
        <v>0.44103379708809493</v>
      </c>
      <c r="J19" s="7">
        <f t="shared" si="2"/>
        <v>3.5278127286415197E-2</v>
      </c>
      <c r="K19" s="5">
        <f>BUDGET!C$7*J19</f>
        <v>17955.609181659212</v>
      </c>
    </row>
    <row r="20" spans="1:11" ht="15.75" x14ac:dyDescent="0.25">
      <c r="A20" s="3" t="s">
        <v>48</v>
      </c>
      <c r="B20" s="3" t="s">
        <v>58</v>
      </c>
      <c r="C20" s="3" t="s">
        <v>31</v>
      </c>
      <c r="D20" s="3" t="s">
        <v>42</v>
      </c>
      <c r="E20" s="3">
        <v>9.2982332564381862E-2</v>
      </c>
      <c r="F20" s="3">
        <v>2</v>
      </c>
      <c r="G20" s="3">
        <v>11</v>
      </c>
      <c r="H20" s="3">
        <f t="shared" si="0"/>
        <v>0.81818181818181812</v>
      </c>
      <c r="I20" s="6">
        <f t="shared" si="1"/>
        <v>0.45558207537309997</v>
      </c>
      <c r="J20" s="7">
        <f t="shared" si="2"/>
        <v>3.6441838585923793E-2</v>
      </c>
      <c r="K20" s="5">
        <f>BUDGET!C$7*J20</f>
        <v>18547.906644747716</v>
      </c>
    </row>
    <row r="21" spans="1:11" ht="15.75" x14ac:dyDescent="0.25">
      <c r="A21" s="3" t="s">
        <v>12</v>
      </c>
      <c r="B21" s="3" t="s">
        <v>59</v>
      </c>
      <c r="C21" s="3" t="s">
        <v>32</v>
      </c>
      <c r="D21" s="3" t="s">
        <v>40</v>
      </c>
      <c r="E21" s="3">
        <v>0.34287730402429117</v>
      </c>
      <c r="F21" s="3">
        <v>4</v>
      </c>
      <c r="G21" s="3">
        <v>14</v>
      </c>
      <c r="H21" s="3">
        <f t="shared" si="0"/>
        <v>0.7142857142857143</v>
      </c>
      <c r="I21" s="6">
        <f t="shared" si="1"/>
        <v>0.52858150915500279</v>
      </c>
      <c r="J21" s="7">
        <f t="shared" si="2"/>
        <v>4.2281035794385809E-2</v>
      </c>
      <c r="K21" s="5">
        <f>BUDGET!C$7*J21</f>
        <v>21519.89952176626</v>
      </c>
    </row>
    <row r="22" spans="1:11" ht="15.75" x14ac:dyDescent="0.25">
      <c r="A22" s="3" t="s">
        <v>11</v>
      </c>
      <c r="B22" s="3" t="s">
        <v>60</v>
      </c>
      <c r="C22" s="3" t="s">
        <v>33</v>
      </c>
      <c r="D22" s="3" t="s">
        <v>40</v>
      </c>
      <c r="E22" s="3">
        <v>0.20067494987560092</v>
      </c>
      <c r="F22" s="3">
        <v>1</v>
      </c>
      <c r="G22" s="3">
        <v>14</v>
      </c>
      <c r="H22" s="3">
        <f t="shared" si="0"/>
        <v>0.9285714285714286</v>
      </c>
      <c r="I22" s="6">
        <f t="shared" si="1"/>
        <v>0.56462318922351473</v>
      </c>
      <c r="J22" s="7">
        <f t="shared" si="2"/>
        <v>4.5163996205737779E-2</v>
      </c>
      <c r="K22" s="5">
        <f>BUDGET!C$7*J22</f>
        <v>22987.248114625527</v>
      </c>
    </row>
    <row r="23" spans="1:11" ht="15.75" x14ac:dyDescent="0.25">
      <c r="A23" s="3" t="s">
        <v>11</v>
      </c>
      <c r="B23" s="3" t="s">
        <v>60</v>
      </c>
      <c r="C23" s="3" t="s">
        <v>33</v>
      </c>
      <c r="D23" s="3" t="s">
        <v>42</v>
      </c>
      <c r="E23" s="3">
        <v>0.20067494987560092</v>
      </c>
      <c r="F23" s="3">
        <v>1</v>
      </c>
      <c r="G23" s="3">
        <v>11</v>
      </c>
      <c r="H23" s="3">
        <f t="shared" si="0"/>
        <v>0.90909090909090906</v>
      </c>
      <c r="I23" s="6">
        <f t="shared" si="1"/>
        <v>0.55488292948325502</v>
      </c>
      <c r="J23" s="7">
        <f t="shared" si="2"/>
        <v>4.438487649838576E-2</v>
      </c>
      <c r="K23" s="5">
        <f>BUDGET!C$7*J23</f>
        <v>22590.697332398246</v>
      </c>
    </row>
    <row r="24" spans="1:11" ht="15.75" x14ac:dyDescent="0.25">
      <c r="A24" s="3" t="s">
        <v>52</v>
      </c>
      <c r="B24" s="3" t="s">
        <v>53</v>
      </c>
      <c r="C24" s="3" t="s">
        <v>27</v>
      </c>
      <c r="D24" s="3" t="s">
        <v>42</v>
      </c>
      <c r="E24" s="3">
        <v>9.6353308461904194E-2</v>
      </c>
      <c r="F24" s="3">
        <v>2</v>
      </c>
      <c r="G24" s="3">
        <v>11</v>
      </c>
      <c r="H24" s="3">
        <f t="shared" si="0"/>
        <v>0.81818181818181812</v>
      </c>
      <c r="I24" s="6">
        <f t="shared" si="1"/>
        <v>0.45726756332186114</v>
      </c>
      <c r="J24" s="7">
        <f t="shared" si="2"/>
        <v>3.6576660132001899E-2</v>
      </c>
      <c r="K24" s="5">
        <f>BUDGET!C$7*J24</f>
        <v>18616.527152038016</v>
      </c>
    </row>
    <row r="25" spans="1:11" ht="15.75" x14ac:dyDescent="0.25">
      <c r="A25" s="3" t="s">
        <v>52</v>
      </c>
      <c r="B25" s="3" t="s">
        <v>54</v>
      </c>
      <c r="C25" s="3" t="s">
        <v>27</v>
      </c>
      <c r="D25" s="3" t="s">
        <v>42</v>
      </c>
      <c r="E25" s="3">
        <v>9.6353308461904194E-2</v>
      </c>
      <c r="F25" s="3">
        <v>2</v>
      </c>
      <c r="G25" s="3">
        <v>11</v>
      </c>
      <c r="H25" s="3">
        <f t="shared" si="0"/>
        <v>0.81818181818181812</v>
      </c>
      <c r="I25" s="6">
        <f t="shared" si="1"/>
        <v>0.45726756332186114</v>
      </c>
      <c r="J25" s="7">
        <f t="shared" si="2"/>
        <v>3.6576660132001899E-2</v>
      </c>
      <c r="K25" s="5">
        <f>BUDGET!C$7*J25</f>
        <v>18616.527152038016</v>
      </c>
    </row>
    <row r="26" spans="1:11" ht="15.75" x14ac:dyDescent="0.25">
      <c r="A26" s="3" t="s">
        <v>11</v>
      </c>
      <c r="B26" s="3" t="s">
        <v>60</v>
      </c>
      <c r="C26" s="3" t="s">
        <v>33</v>
      </c>
      <c r="D26" s="3" t="s">
        <v>37</v>
      </c>
      <c r="E26" s="3">
        <v>0.20067494987560092</v>
      </c>
      <c r="F26" s="3">
        <v>1</v>
      </c>
      <c r="G26" s="3">
        <v>2</v>
      </c>
      <c r="H26" s="3">
        <f t="shared" si="0"/>
        <v>0.5</v>
      </c>
      <c r="I26" s="6">
        <f t="shared" si="1"/>
        <v>0.35033747493780043</v>
      </c>
      <c r="J26" s="7">
        <f t="shared" si="2"/>
        <v>2.8023362643993247E-2</v>
      </c>
      <c r="K26" s="5">
        <f>BUDGET!C$7*J26</f>
        <v>14263.130905625274</v>
      </c>
    </row>
    <row r="27" spans="1:11" ht="15.75" x14ac:dyDescent="0.25">
      <c r="A27" s="3" t="s">
        <v>48</v>
      </c>
      <c r="B27" s="3" t="s">
        <v>34</v>
      </c>
      <c r="C27" s="3" t="s">
        <v>34</v>
      </c>
      <c r="D27" s="3" t="s">
        <v>42</v>
      </c>
      <c r="E27" s="3">
        <v>9.2982332564381862E-2</v>
      </c>
      <c r="F27" s="3">
        <v>2</v>
      </c>
      <c r="G27" s="3">
        <v>11</v>
      </c>
      <c r="H27" s="3">
        <f t="shared" si="0"/>
        <v>0.81818181818181812</v>
      </c>
      <c r="I27" s="6">
        <f t="shared" si="1"/>
        <v>0.45558207537309997</v>
      </c>
      <c r="J27" s="7">
        <f t="shared" si="2"/>
        <v>3.6441838585923793E-2</v>
      </c>
      <c r="K27" s="5">
        <f>BUDGET!C$7*J27</f>
        <v>18547.906644747716</v>
      </c>
    </row>
    <row r="28" spans="1:11" ht="15.75" x14ac:dyDescent="0.25">
      <c r="A28" s="3" t="s">
        <v>12</v>
      </c>
      <c r="B28" s="3" t="s">
        <v>51</v>
      </c>
      <c r="C28" s="3" t="s">
        <v>27</v>
      </c>
      <c r="D28" s="3" t="s">
        <v>42</v>
      </c>
      <c r="E28" s="3">
        <v>0.34287730402429117</v>
      </c>
      <c r="F28" s="3">
        <v>1</v>
      </c>
      <c r="G28" s="3">
        <v>11</v>
      </c>
      <c r="H28" s="3">
        <f t="shared" si="0"/>
        <v>0.90909090909090906</v>
      </c>
      <c r="I28" s="6">
        <f t="shared" si="1"/>
        <v>0.62598410655760017</v>
      </c>
      <c r="J28" s="7">
        <f t="shared" si="2"/>
        <v>5.0072232867906047E-2</v>
      </c>
      <c r="K28" s="5">
        <f>BUDGET!C$7*J28</f>
        <v>25485.407344039097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topLeftCell="C1" zoomScaleNormal="100" workbookViewId="0">
      <selection activeCell="L15" sqref="L15"/>
    </sheetView>
  </sheetViews>
  <sheetFormatPr defaultRowHeight="15" x14ac:dyDescent="0.25"/>
  <cols>
    <col min="1" max="1" width="72.42578125" bestFit="1" customWidth="1"/>
    <col min="2" max="2" width="18.42578125" bestFit="1" customWidth="1"/>
    <col min="3" max="3" width="13.7109375" bestFit="1" customWidth="1"/>
    <col min="4" max="4" width="21.28515625" customWidth="1"/>
    <col min="5" max="5" width="14.7109375" bestFit="1" customWidth="1"/>
    <col min="6" max="6" width="12.42578125" bestFit="1" customWidth="1"/>
    <col min="7" max="7" width="18.42578125" bestFit="1" customWidth="1"/>
    <col min="8" max="8" width="20.85546875" bestFit="1" customWidth="1"/>
    <col min="9" max="9" width="26.85546875" bestFit="1" customWidth="1"/>
    <col min="10" max="10" width="16.42578125" customWidth="1"/>
    <col min="11" max="11" width="15.7109375" customWidth="1"/>
    <col min="12" max="12" width="22.7109375" bestFit="1" customWidth="1"/>
  </cols>
  <sheetData>
    <row r="1" spans="1:12" ht="30" x14ac:dyDescent="0.25">
      <c r="A1" s="2" t="s">
        <v>6</v>
      </c>
      <c r="B1" s="2" t="s">
        <v>7</v>
      </c>
      <c r="C1" s="2" t="s">
        <v>8</v>
      </c>
      <c r="D1" s="11" t="s">
        <v>2</v>
      </c>
      <c r="E1" s="2" t="s">
        <v>3</v>
      </c>
      <c r="F1" s="2" t="s">
        <v>9</v>
      </c>
      <c r="G1" s="2" t="s">
        <v>10</v>
      </c>
      <c r="H1" s="2" t="s">
        <v>20</v>
      </c>
      <c r="I1" s="2" t="s">
        <v>19</v>
      </c>
      <c r="J1" s="8" t="s">
        <v>62</v>
      </c>
      <c r="K1" s="2" t="s">
        <v>61</v>
      </c>
      <c r="L1" s="2" t="s">
        <v>63</v>
      </c>
    </row>
    <row r="2" spans="1:12" x14ac:dyDescent="0.25">
      <c r="A2" s="3" t="s">
        <v>22</v>
      </c>
      <c r="B2" s="1">
        <v>17820</v>
      </c>
      <c r="C2" s="9">
        <f>B2/SUM(B$2:B$14)</f>
        <v>1.793833351770289E-3</v>
      </c>
      <c r="D2" s="5">
        <f>BUDGET!C$5*C2</f>
        <v>13695.187250124902</v>
      </c>
      <c r="E2" s="1">
        <v>35040</v>
      </c>
      <c r="F2" s="9">
        <f>E2/SUM(E$2:E$14)</f>
        <v>2.8224502396142653E-3</v>
      </c>
      <c r="G2" s="5">
        <f>BUDGET!C$6*F2</f>
        <v>5746.2022318525278</v>
      </c>
      <c r="H2" s="9">
        <f>SUMIF(CAPILLARIZZAZIONE!C$2:C$28,ADULTI!A2,CAPILLARIZZAZIONE!J$2:J$28)</f>
        <v>2.2997562521376008E-2</v>
      </c>
      <c r="I2" s="1">
        <f>BUDGET!C$7*H2</f>
        <v>11705.135066044528</v>
      </c>
      <c r="J2" s="5">
        <f>D2+G2+I2</f>
        <v>31146.524548021956</v>
      </c>
      <c r="K2" s="1">
        <v>35040</v>
      </c>
      <c r="L2" s="1">
        <f>IF(IF(J2&gt;K2,J2,K2)&gt;E2,E2,IF(J2&gt;K2,J2,K2))</f>
        <v>35040</v>
      </c>
    </row>
    <row r="3" spans="1:12" x14ac:dyDescent="0.25">
      <c r="A3" s="3" t="s">
        <v>23</v>
      </c>
      <c r="B3" s="1">
        <v>990844.6</v>
      </c>
      <c r="C3" s="9">
        <f>B3/SUM(B$2:B$14)</f>
        <v>9.9742429287401305E-2</v>
      </c>
      <c r="D3" s="5">
        <f>BUDGET!C$5*C3</f>
        <v>761492.83573373221</v>
      </c>
      <c r="E3" s="1">
        <v>1078575</v>
      </c>
      <c r="F3" s="9">
        <f>E3/SUM(E$2:E$14)</f>
        <v>8.6878546438126605E-2</v>
      </c>
      <c r="G3" s="5">
        <f>BUDGET!C$6*F3</f>
        <v>176875.28744921062</v>
      </c>
      <c r="H3" s="9">
        <f>SUMIF(CAPILLARIZZAZIONE!C$2:C$28,ADULTI!A3,CAPILLARIZZAZIONE!J$2:J$28)</f>
        <v>7.8189604075025509E-2</v>
      </c>
      <c r="I3" s="1">
        <f>BUDGET!C$7*H3</f>
        <v>39796.386056480173</v>
      </c>
      <c r="J3" s="5">
        <f>D3+G3+I3</f>
        <v>978164.50923942309</v>
      </c>
      <c r="K3" s="1">
        <v>971118.01</v>
      </c>
      <c r="L3" s="1">
        <f t="shared" ref="L3:L14" si="0">IF(IF(J3&gt;K3,J3,K3)&gt;E3,E3,IF(J3&gt;K3,J3,K3))</f>
        <v>978164.50923942309</v>
      </c>
    </row>
    <row r="4" spans="1:12" x14ac:dyDescent="0.25">
      <c r="A4" s="3" t="s">
        <v>24</v>
      </c>
      <c r="B4" s="1">
        <v>2384741.7750000004</v>
      </c>
      <c r="C4" s="9">
        <f t="shared" ref="C4:C14" si="1">B4/SUM(B$2:B$14)</f>
        <v>0.24005776270229401</v>
      </c>
      <c r="D4" s="5">
        <f>BUDGET!C$5*C4</f>
        <v>1832743.2745129201</v>
      </c>
      <c r="E4" s="1">
        <v>3209080</v>
      </c>
      <c r="F4" s="9">
        <f t="shared" ref="F4:F14" si="2">E4/SUM(E$2:E$14)</f>
        <v>0.25848940111133978</v>
      </c>
      <c r="G4" s="5">
        <f>BUDGET!C$6*F4</f>
        <v>526256.35440049402</v>
      </c>
      <c r="H4" s="9">
        <f>SUMIF(CAPILLARIZZAZIONE!C$2:C$28,ADULTI!A4,CAPILLARIZZAZIONE!J$2:J$28)</f>
        <v>0.18981871999512753</v>
      </c>
      <c r="I4" s="1">
        <f>BUDGET!C$7*H4</f>
        <v>96612.57594327502</v>
      </c>
      <c r="J4" s="5">
        <f t="shared" ref="J4:J14" si="3">D4+G4+I4</f>
        <v>2455612.2048566891</v>
      </c>
      <c r="K4" s="1">
        <v>2391212.9500000002</v>
      </c>
      <c r="L4" s="1">
        <f t="shared" si="0"/>
        <v>2455612.2048566891</v>
      </c>
    </row>
    <row r="5" spans="1:12" x14ac:dyDescent="0.25">
      <c r="A5" s="3" t="s">
        <v>25</v>
      </c>
      <c r="B5" s="1">
        <v>329522.44500000001</v>
      </c>
      <c r="C5" s="9">
        <f t="shared" si="1"/>
        <v>3.3171063524011828E-2</v>
      </c>
      <c r="D5" s="5">
        <f>BUDGET!C$5*C5</f>
        <v>253247.56382682294</v>
      </c>
      <c r="E5" s="1">
        <v>375585</v>
      </c>
      <c r="F5" s="9">
        <f t="shared" si="2"/>
        <v>3.0253138505865404E-2</v>
      </c>
      <c r="G5" s="5">
        <f>BUDGET!C$6*F5</f>
        <v>61592.105172669282</v>
      </c>
      <c r="H5" s="9">
        <f>SUMIF(CAPILLARIZZAZIONE!C$2:C$28,ADULTI!A5,CAPILLARIZZAZIONE!J$2:J$28)</f>
        <v>4.0856850260918606E-2</v>
      </c>
      <c r="I5" s="1">
        <f>BUDGET!C$7*H5</f>
        <v>20795.027744035666</v>
      </c>
      <c r="J5" s="5">
        <f t="shared" si="3"/>
        <v>335634.69674352783</v>
      </c>
      <c r="K5" s="1">
        <v>333262.05</v>
      </c>
      <c r="L5" s="1">
        <f t="shared" si="0"/>
        <v>335634.69674352783</v>
      </c>
    </row>
    <row r="6" spans="1:12" x14ac:dyDescent="0.25">
      <c r="A6" s="3" t="s">
        <v>26</v>
      </c>
      <c r="B6" s="1">
        <v>1180223.6349999998</v>
      </c>
      <c r="C6" s="9">
        <f t="shared" si="1"/>
        <v>0.11880608973123254</v>
      </c>
      <c r="D6" s="5">
        <f>BUDGET!C$5*C6</f>
        <v>907036.12111941993</v>
      </c>
      <c r="E6" s="1">
        <v>1223480</v>
      </c>
      <c r="F6" s="9">
        <f t="shared" si="2"/>
        <v>9.8550554199864762E-2</v>
      </c>
      <c r="G6" s="5">
        <f>BUDGET!C$6*F6</f>
        <v>200638.22792885077</v>
      </c>
      <c r="H6" s="9">
        <f>SUMIF(CAPILLARIZZAZIONE!C$2:C$28,ADULTI!A6,CAPILLARIZZAZIONE!J$2:J$28)</f>
        <v>7.9497272458889046E-2</v>
      </c>
      <c r="I6" s="1">
        <f>BUDGET!C$7*H6</f>
        <v>40461.953767862266</v>
      </c>
      <c r="J6" s="5">
        <f t="shared" si="3"/>
        <v>1148136.3028161328</v>
      </c>
      <c r="K6" s="1">
        <v>1158595.6599999999</v>
      </c>
      <c r="L6" s="1">
        <f t="shared" si="0"/>
        <v>1158595.6599999999</v>
      </c>
    </row>
    <row r="7" spans="1:12" x14ac:dyDescent="0.25">
      <c r="A7" s="3" t="s">
        <v>27</v>
      </c>
      <c r="B7" s="10">
        <v>1342025.56</v>
      </c>
      <c r="C7" s="9">
        <f t="shared" si="1"/>
        <v>0.135093726624927</v>
      </c>
      <c r="D7" s="5">
        <f>BUDGET!C$5*C7</f>
        <v>1031385.5970063823</v>
      </c>
      <c r="E7" s="1">
        <v>1515845</v>
      </c>
      <c r="F7" s="9">
        <f t="shared" si="2"/>
        <v>0.12210037338664628</v>
      </c>
      <c r="G7" s="5">
        <f>BUDGET!C$6*F7</f>
        <v>248583.10280087029</v>
      </c>
      <c r="H7" s="9">
        <f>SUMIF(CAPILLARIZZAZIONE!C$2:C$28,ADULTI!A7,CAPILLARIZZAZIONE!J$2:J$28)</f>
        <v>0.23606284349912604</v>
      </c>
      <c r="I7" s="1">
        <f>BUDGET!C$7*H7</f>
        <v>120149.57953319981</v>
      </c>
      <c r="J7" s="5">
        <f t="shared" si="3"/>
        <v>1400118.2793404523</v>
      </c>
      <c r="K7" s="1">
        <v>1329061.31</v>
      </c>
      <c r="L7" s="1">
        <f t="shared" si="0"/>
        <v>1400118.2793404523</v>
      </c>
    </row>
    <row r="8" spans="1:12" x14ac:dyDescent="0.25">
      <c r="A8" s="3" t="s">
        <v>28</v>
      </c>
      <c r="B8" s="1">
        <v>756631.05</v>
      </c>
      <c r="C8" s="9">
        <f t="shared" si="1"/>
        <v>7.6165545032265622E-2</v>
      </c>
      <c r="D8" s="5">
        <f>BUDGET!C$5*C8</f>
        <v>581492.92418679118</v>
      </c>
      <c r="E8" s="1">
        <v>1073100</v>
      </c>
      <c r="F8" s="9">
        <f t="shared" si="2"/>
        <v>8.6437538588186869E-2</v>
      </c>
      <c r="G8" s="5">
        <f>BUDGET!C$6*F8</f>
        <v>175977.44335048366</v>
      </c>
      <c r="H8" s="9">
        <f>SUMIF(CAPILLARIZZAZIONE!C$2:C$28,ADULTI!A8,CAPILLARIZZAZIONE!J$2:J$28)</f>
        <v>4.2281035794385809E-2</v>
      </c>
      <c r="I8" s="1">
        <f>BUDGET!C$7*H8</f>
        <v>21519.89952176626</v>
      </c>
      <c r="J8" s="5">
        <f t="shared" si="3"/>
        <v>778990.26705904107</v>
      </c>
      <c r="K8" s="1">
        <v>785133.51</v>
      </c>
      <c r="L8" s="1">
        <f t="shared" si="0"/>
        <v>785133.51</v>
      </c>
    </row>
    <row r="9" spans="1:12" x14ac:dyDescent="0.25">
      <c r="A9" s="3" t="s">
        <v>29</v>
      </c>
      <c r="B9" s="1">
        <v>740556.60000000009</v>
      </c>
      <c r="C9" s="9">
        <f t="shared" si="1"/>
        <v>7.4547425811089196E-2</v>
      </c>
      <c r="D9" s="5">
        <f>BUDGET!C$5*C9</f>
        <v>569139.24277866713</v>
      </c>
      <c r="E9" s="1">
        <v>1073100</v>
      </c>
      <c r="F9" s="9">
        <f t="shared" si="2"/>
        <v>8.6437538588186869E-2</v>
      </c>
      <c r="G9" s="5">
        <f>BUDGET!C$6*F9</f>
        <v>175977.44335048366</v>
      </c>
      <c r="H9" s="9">
        <f>SUMIF(CAPILLARIZZAZIONE!C$2:C$28,ADULTI!A9,CAPILLARIZZAZIONE!J$2:J$28)</f>
        <v>4.2281035794385809E-2</v>
      </c>
      <c r="I9" s="1">
        <f>BUDGET!C$7*H9</f>
        <v>21519.89952176626</v>
      </c>
      <c r="J9" s="5">
        <f t="shared" si="3"/>
        <v>766636.58565091703</v>
      </c>
      <c r="K9" s="1">
        <v>766388.09</v>
      </c>
      <c r="L9" s="1">
        <f t="shared" si="0"/>
        <v>766636.58565091703</v>
      </c>
    </row>
    <row r="10" spans="1:12" x14ac:dyDescent="0.25">
      <c r="A10" s="3" t="s">
        <v>30</v>
      </c>
      <c r="B10" s="1">
        <v>726099.15</v>
      </c>
      <c r="C10" s="9">
        <f t="shared" si="1"/>
        <v>7.3092080357017836E-2</v>
      </c>
      <c r="D10" s="5">
        <f>BUDGET!C$5*C10</f>
        <v>558028.27280620253</v>
      </c>
      <c r="E10" s="1">
        <v>751170</v>
      </c>
      <c r="F10" s="9">
        <f t="shared" si="2"/>
        <v>6.0506277011730808E-2</v>
      </c>
      <c r="G10" s="5">
        <f>BUDGET!C$6*F10</f>
        <v>123184.21034533856</v>
      </c>
      <c r="H10" s="9">
        <f>SUMIF(CAPILLARIZZAZIONE!C$2:C$28,ADULTI!A10,CAPILLARIZZAZIONE!J$2:J$28)</f>
        <v>3.5278127286415197E-2</v>
      </c>
      <c r="I10" s="1">
        <f>BUDGET!C$7*H10</f>
        <v>17955.609181659212</v>
      </c>
      <c r="J10" s="5">
        <f t="shared" si="3"/>
        <v>699168.09233320027</v>
      </c>
      <c r="K10" s="1">
        <v>708403.33</v>
      </c>
      <c r="L10" s="1">
        <f t="shared" si="0"/>
        <v>708403.33</v>
      </c>
    </row>
    <row r="11" spans="1:12" x14ac:dyDescent="0.25">
      <c r="A11" s="3" t="s">
        <v>31</v>
      </c>
      <c r="B11" s="1">
        <v>259515.095</v>
      </c>
      <c r="C11" s="9">
        <f t="shared" si="1"/>
        <v>2.6123840218789843E-2</v>
      </c>
      <c r="D11" s="5">
        <f>BUDGET!C$5*C11</f>
        <v>199444.88329174821</v>
      </c>
      <c r="E11" s="1">
        <v>365000</v>
      </c>
      <c r="F11" s="9">
        <f t="shared" si="2"/>
        <v>2.940052332931526E-2</v>
      </c>
      <c r="G11" s="5">
        <f>BUDGET!C$6*F11</f>
        <v>59856.273248463825</v>
      </c>
      <c r="H11" s="9">
        <f>SUMIF(CAPILLARIZZAZIONE!C$2:C$28,ADULTI!A11,CAPILLARIZZAZIONE!J$2:J$28)</f>
        <v>3.6441838585923793E-2</v>
      </c>
      <c r="I11" s="1">
        <f>BUDGET!C$7*H11</f>
        <v>18547.906644747716</v>
      </c>
      <c r="J11" s="5">
        <f t="shared" si="3"/>
        <v>277849.06318495976</v>
      </c>
      <c r="K11" s="1">
        <v>292000</v>
      </c>
      <c r="L11" s="1">
        <f t="shared" si="0"/>
        <v>292000</v>
      </c>
    </row>
    <row r="12" spans="1:12" x14ac:dyDescent="0.25">
      <c r="A12" s="3" t="s">
        <v>32</v>
      </c>
      <c r="B12" s="1">
        <v>427623</v>
      </c>
      <c r="C12" s="9">
        <f t="shared" si="1"/>
        <v>4.3046262591698449E-2</v>
      </c>
      <c r="D12" s="5">
        <f>BUDGET!C$5*C12</f>
        <v>328640.68784849392</v>
      </c>
      <c r="E12" s="1">
        <v>429240</v>
      </c>
      <c r="F12" s="9">
        <f t="shared" si="2"/>
        <v>3.4575015435274747E-2</v>
      </c>
      <c r="G12" s="5">
        <f>BUDGET!C$6*F12</f>
        <v>70390.977340193465</v>
      </c>
      <c r="H12" s="9">
        <f>SUMIF(CAPILLARIZZAZIONE!C$2:C$28,ADULTI!A12,CAPILLARIZZAZIONE!J$2:J$28)</f>
        <v>4.2281035794385809E-2</v>
      </c>
      <c r="I12" s="1">
        <f>BUDGET!C$7*H12</f>
        <v>21519.89952176626</v>
      </c>
      <c r="J12" s="5">
        <f t="shared" si="3"/>
        <v>420551.56471045362</v>
      </c>
      <c r="K12" s="1">
        <v>421891.67</v>
      </c>
      <c r="L12" s="1">
        <f t="shared" si="0"/>
        <v>421891.67</v>
      </c>
    </row>
    <row r="13" spans="1:12" x14ac:dyDescent="0.25">
      <c r="A13" s="3" t="s">
        <v>33</v>
      </c>
      <c r="B13" s="1">
        <v>778430.25</v>
      </c>
      <c r="C13" s="9">
        <f t="shared" si="1"/>
        <v>7.8359940767501912E-2</v>
      </c>
      <c r="D13" s="5">
        <f>BUDGET!C$5*C13</f>
        <v>598246.24213869474</v>
      </c>
      <c r="E13" s="1">
        <v>829280</v>
      </c>
      <c r="F13" s="9">
        <f t="shared" si="2"/>
        <v>6.6797989004204278E-2</v>
      </c>
      <c r="G13" s="5">
        <f>BUDGET!C$6*F13</f>
        <v>135993.45282050982</v>
      </c>
      <c r="H13" s="9">
        <f>SUMIF(CAPILLARIZZAZIONE!C$2:C$28,ADULTI!A13,CAPILLARIZZAZIONE!J$2:J$28)</f>
        <v>0.11757223534811678</v>
      </c>
      <c r="I13" s="1">
        <f>BUDGET!C$7*H13</f>
        <v>59841.076352649041</v>
      </c>
      <c r="J13" s="5">
        <f t="shared" si="3"/>
        <v>794080.77131185355</v>
      </c>
      <c r="K13" s="1">
        <v>762693.95</v>
      </c>
      <c r="L13" s="1">
        <f t="shared" si="0"/>
        <v>794080.77131185355</v>
      </c>
    </row>
    <row r="14" spans="1:12" x14ac:dyDescent="0.25">
      <c r="A14" s="3" t="s">
        <v>34</v>
      </c>
      <c r="B14" s="1"/>
      <c r="C14" s="9">
        <f t="shared" si="1"/>
        <v>0</v>
      </c>
      <c r="D14" s="5">
        <f>BUDGET!C$5*C14</f>
        <v>0</v>
      </c>
      <c r="E14" s="1">
        <v>456250</v>
      </c>
      <c r="F14" s="9">
        <f t="shared" si="2"/>
        <v>3.6750654161644081E-2</v>
      </c>
      <c r="G14" s="5">
        <f>BUDGET!C$6*F14</f>
        <v>74820.341560579793</v>
      </c>
      <c r="H14" s="9">
        <f>SUMIF(CAPILLARIZZAZIONE!C$2:C$28,ADULTI!A14,CAPILLARIZZAZIONE!J$2:J$28)</f>
        <v>3.6441838585923793E-2</v>
      </c>
      <c r="I14" s="1">
        <f>BUDGET!C$7*H14</f>
        <v>18547.906644747716</v>
      </c>
      <c r="J14" s="5">
        <f t="shared" si="3"/>
        <v>93368.248205327516</v>
      </c>
      <c r="K14" s="1">
        <v>190104.17</v>
      </c>
      <c r="L14" s="1">
        <f t="shared" si="0"/>
        <v>190104.17</v>
      </c>
    </row>
    <row r="15" spans="1:12" x14ac:dyDescent="0.25">
      <c r="L15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BUDGET</vt:lpstr>
      <vt:lpstr>CAPILLARIZZAZIONE</vt:lpstr>
      <vt:lpstr>ADULTI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Mocci</dc:creator>
  <cp:lastModifiedBy>Diego</cp:lastModifiedBy>
  <dcterms:created xsi:type="dcterms:W3CDTF">2022-03-30T20:34:19Z</dcterms:created>
  <dcterms:modified xsi:type="dcterms:W3CDTF">2022-05-19T10:31:45Z</dcterms:modified>
</cp:coreProperties>
</file>